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senze Cantiere" sheetId="1" state="visible" r:id="rId3"/>
    <sheet name="📖 Istruzioni" sheetId="2" state="visible" r:id="rId4"/>
  </sheets>
  <definedNames>
    <definedName function="false" hidden="false" localSheetId="0" name="_xlnm.Print_Area" vbProcedure="false">'Presenze Cantiere'!$A$1:$K$75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7" authorId="0">
      <text>
        <r>
          <rPr>
            <sz val="10"/>
            <rFont val="Arial"/>
            <family val="2"/>
          </rPr>
          <t xml:space="preserve">Soglia ore ordinarie giornaliere oltre la quale scatta lo straordinario</t>
        </r>
      </text>
    </comment>
    <comment ref="B18" authorId="0">
      <text>
        <r>
          <rPr>
            <sz val="10"/>
            <rFont val="Arial"/>
            <family val="2"/>
          </rPr>
          <t xml:space="preserve">Maggior. % straordinario diurno (es. 20%)</t>
        </r>
      </text>
    </comment>
    <comment ref="E18" authorId="0">
      <text>
        <r>
          <rPr>
            <sz val="10"/>
            <rFont val="Arial"/>
            <family val="2"/>
          </rPr>
          <t xml:space="preserve">Maggior. % lavoro notturno</t>
        </r>
      </text>
    </comment>
    <comment ref="H18" authorId="0">
      <text>
        <r>
          <rPr>
            <sz val="10"/>
            <rFont val="Arial"/>
            <family val="2"/>
          </rPr>
          <t xml:space="preserve">Maggior. % lavoro domenicale/festivo</t>
        </r>
      </text>
    </comment>
    <comment ref="J6" authorId="0">
      <text>
        <r>
          <rPr>
            <sz val="10"/>
            <rFont val="Arial"/>
            <family val="2"/>
          </rPr>
          <t xml:space="preserve">Tariffa oraria base (lordo o costo aziendale) — viene usata per calcolare il costo del lavoro mensile</t>
        </r>
      </text>
    </comment>
    <comment ref="K18" authorId="0">
      <text>
        <r>
          <rPr>
            <sz val="10"/>
            <rFont val="Arial"/>
            <family val="2"/>
          </rPr>
          <t xml:space="preserve">Maggior. % notturno + festivo combinato</t>
        </r>
      </text>
    </comment>
  </commentList>
</comments>
</file>

<file path=xl/sharedStrings.xml><?xml version="1.0" encoding="utf-8"?>
<sst xmlns="http://schemas.openxmlformats.org/spreadsheetml/2006/main" count="99" uniqueCount="88">
  <si>
    <t xml:space="preserve">REGISTRO PRESENZE CANTIERE EDILE</t>
  </si>
  <si>
    <t xml:space="preserve">NoBadge — Software italiano di rilevazione presenze • nobadge.it</t>
  </si>
  <si>
    <t xml:space="preserve">▸ CONFIGURAZIONE DIPENDENTE E PERIODO</t>
  </si>
  <si>
    <t xml:space="preserve">Dipendente</t>
  </si>
  <si>
    <t xml:space="preserve">Mario Rossi</t>
  </si>
  <si>
    <t xml:space="preserve">Mansione</t>
  </si>
  <si>
    <t xml:space="preserve">Operaio specializzato</t>
  </si>
  <si>
    <t xml:space="preserve">Cat. CCNL</t>
  </si>
  <si>
    <t xml:space="preserve">Liv. 3</t>
  </si>
  <si>
    <t xml:space="preserve">Mese (1-12)</t>
  </si>
  <si>
    <t xml:space="preserve">Anno</t>
  </si>
  <si>
    <t xml:space="preserve">Mese:</t>
  </si>
  <si>
    <t xml:space="preserve">Tariffa €/h</t>
  </si>
  <si>
    <t xml:space="preserve">Ore/giorno</t>
  </si>
  <si>
    <t xml:space="preserve">▸ CANTIERI ATTIVI DEL MESE  (max 5 cantieri — usa il codice nella colonna 'Cant.' della tabella sotto)</t>
  </si>
  <si>
    <t xml:space="preserve">Codice</t>
  </si>
  <si>
    <t xml:space="preserve">Nome Cantiere / Commessa</t>
  </si>
  <si>
    <t xml:space="preserve">Indirizzo / Località</t>
  </si>
  <si>
    <t xml:space="preserve">Cliente / Committente</t>
  </si>
  <si>
    <t xml:space="preserve">C1</t>
  </si>
  <si>
    <t xml:space="preserve">Ristrutturazione Via Roma 12</t>
  </si>
  <si>
    <t xml:space="preserve">Torino, TO</t>
  </si>
  <si>
    <t xml:space="preserve">Sig. Bianchi</t>
  </si>
  <si>
    <t xml:space="preserve">C2</t>
  </si>
  <si>
    <t xml:space="preserve">Nuova costruzione - Villa Aurora</t>
  </si>
  <si>
    <t xml:space="preserve">Pino Torinese, TO</t>
  </si>
  <si>
    <t xml:space="preserve">Famiglia Verdi</t>
  </si>
  <si>
    <t xml:space="preserve">C3</t>
  </si>
  <si>
    <t xml:space="preserve">Cappotto termico Condominio Ulivi</t>
  </si>
  <si>
    <t xml:space="preserve">Moncalieri, TO</t>
  </si>
  <si>
    <t xml:space="preserve">Amministratore Rossi</t>
  </si>
  <si>
    <t xml:space="preserve">C4</t>
  </si>
  <si>
    <t xml:space="preserve">C5</t>
  </si>
  <si>
    <t xml:space="preserve">▸ MAGGIORAZIONI CCNL EDILIZIA  (modificabili in base al tuo contratto specifico)</t>
  </si>
  <si>
    <t xml:space="preserve">Straord.</t>
  </si>
  <si>
    <t xml:space="preserve">Notturno</t>
  </si>
  <si>
    <t xml:space="preserve">Festivo</t>
  </si>
  <si>
    <t xml:space="preserve">Notturno fest.</t>
  </si>
  <si>
    <t xml:space="preserve">▸ RIEPILOGO MENSILE (calcolato automaticamente)</t>
  </si>
  <si>
    <t xml:space="preserve">Ore Tot.</t>
  </si>
  <si>
    <t xml:space="preserve">Ord.</t>
  </si>
  <si>
    <t xml:space="preserve">Nott.</t>
  </si>
  <si>
    <t xml:space="preserve">Ferie</t>
  </si>
  <si>
    <t xml:space="preserve">Perm.</t>
  </si>
  <si>
    <t xml:space="preserve">Mal.</t>
  </si>
  <si>
    <t xml:space="preserve">Costo €  (con maggiorazioni)</t>
  </si>
  <si>
    <t xml:space="preserve">▸ TIMBRATURE GIORNALIERE   |   Codici assenza: FERIE, PERM., MAL., ROL, RIPOSO   |   Cantiere: usa codice C1-C5</t>
  </si>
  <si>
    <t xml:space="preserve">Data</t>
  </si>
  <si>
    <t xml:space="preserve">G</t>
  </si>
  <si>
    <t xml:space="preserve">Cant.</t>
  </si>
  <si>
    <t xml:space="preserve">Entrata</t>
  </si>
  <si>
    <t xml:space="preserve">Uscita</t>
  </si>
  <si>
    <t xml:space="preserve">Pausa
(min)</t>
  </si>
  <si>
    <t xml:space="preserve">Ore
Ord.</t>
  </si>
  <si>
    <t xml:space="preserve">Ore
Straord.</t>
  </si>
  <si>
    <t xml:space="preserve">Ore
Nott.</t>
  </si>
  <si>
    <t xml:space="preserve">Ore
Fest.</t>
  </si>
  <si>
    <t xml:space="preserve">Note / Note materiali / Mezzo</t>
  </si>
  <si>
    <t xml:space="preserve">TOTALE MESE  →</t>
  </si>
  <si>
    <t xml:space="preserve">ore totali per tipo</t>
  </si>
  <si>
    <t xml:space="preserve">▸ RIPARTIZIONE ORE PER CANTIERE  (somma ord+straord+notturne+festive per ciascun codice)</t>
  </si>
  <si>
    <t xml:space="preserve">Nome Cantiere</t>
  </si>
  <si>
    <t xml:space="preserve">Ore Ord.</t>
  </si>
  <si>
    <t xml:space="preserve">Fest.</t>
  </si>
  <si>
    <t xml:space="preserve">% sul mese</t>
  </si>
  <si>
    <t xml:space="preserve">▸ DICHIARAZIONI E FIRME</t>
  </si>
  <si>
    <t xml:space="preserve">Il sottoscritto dichiara che le ore e le presenze nei cantieri indicati corrispondono al vero, ai sensi dell'art. 1 del D.Lgs. 66/2003 e del CCNL Edilizia in vigore.</t>
  </si>
  <si>
    <t xml:space="preserve">Firma Dipendente: ___________________________</t>
  </si>
  <si>
    <t xml:space="preserve">Firma Capo Cantiere / Datore: ___________________________</t>
  </si>
  <si>
    <t xml:space="preserve">💡 LA FINE DELLA CARTA IN CANTIERE: NOBADGE</t>
  </si>
  <si>
    <t xml:space="preserve">I tuoi operai timbrano direttamente in cantiere da smartphone con GPS verificato — sai sempre chi è dove e per quante ore. Niente fogli persi, niente errori di trascrizione, export Excel pronto per il commercialista. Setup in 2 minuti, nessun hardware. Prova gratis 15 giorni → nobadge.it</t>
  </si>
  <si>
    <t xml:space="preserve">GUIDA RAPIDA — Registro Presenze Cantiere Edile</t>
  </si>
  <si>
    <t xml:space="preserve">1. Configura dipendente e periodo</t>
  </si>
  <si>
    <t xml:space="preserve">In alto, inserisci dati dipendente (nome, mansione es. 'muratore', categoria CCNL es. 'Liv. 3'), mese e anno di riferimento. La tariffa €/h è opzionale ma necessaria per il calcolo del costo del lavoro.</t>
  </si>
  <si>
    <t xml:space="preserve">2. Censisci i cantieri attivi del mese</t>
  </si>
  <si>
    <t xml:space="preserve">Nella sezione CANTIERI ATTIVI, inserisci nome, indirizzo e committente per ciascun cantiere su cui il dipendente ha lavorato (max 5). Ogni cantiere ha un codice fisso (C1, C2, ..., C5) che userai nella tabella delle timbrature. Lascia vuoti i cantieri non utilizzati.</t>
  </si>
  <si>
    <t xml:space="preserve">3. Imposta le maggiorazioni CCNL</t>
  </si>
  <si>
    <t xml:space="preserve">Le percentuali di maggiorazione predefinite (20% straordinario, 30% notturno, 50% festivo) sono valori indicativi del CCNL Edilizia. Modificale in base al tuo contratto specifico (Industria, Artigianato, Cooperative, ecc.). Verranno usate per calcolare il costo totale.</t>
  </si>
  <si>
    <t xml:space="preserve">4. Compila le ore giornaliere</t>
  </si>
  <si>
    <t xml:space="preserve">Per ogni giorno, indica il codice cantiere (C1-C5) o un codice assenza (FERIE, PERM., MAL., ROL, RIPOSO) selezionandolo dal menu a tendina. Compila Entrata/Uscita/Pausa SE il dipendente è stato in cantiere. Le 4 colonne ore (Ord./Straord./Nott./Fest.) si compilano MANUALMENTE — devi tu allocare le ore lavorate nelle categorie giuste, perché il software non può sapere se le ore notturne erano per turno o straord.</t>
  </si>
  <si>
    <t xml:space="preserve">5. Più cantieri nello stesso giorno?</t>
  </si>
  <si>
    <t xml:space="preserve">Se in un giorno il dipendente ha lavorato su 2+ cantieri, NON usare la stessa riga: aggiungi una seconda riga sotto con la stessa data ma codice cantiere diverso. La 'Ripartizione per cantiere' in fondo sommerà correttamente le ore di ciascun cantiere.</t>
  </si>
  <si>
    <t xml:space="preserve">6. Leggi il riepilogo e la ripartizione</t>
  </si>
  <si>
    <t xml:space="preserve">Il RIEPILOGO MENSILE in alto mostra le ore totali divise per categoria e il costo del lavoro (con maggiorazioni applicate). La RIPARTIZIONE PER CANTIERE in fondo dice quante ore sono state imputate a ogni cantiere — utile per controllo costi/preventivi e per la fatturazione al cliente.</t>
  </si>
  <si>
    <t xml:space="preserve">📋 RIFERIMENTI NORMATIVI</t>
  </si>
  <si>
    <t xml:space="preserve">Per il settore edilizia valgono in particolare:
• D.Lgs. 66/2003 — obbligo di registrazione orario di lavoro per tutti i dipendenti
• CCNL Edilizia (Industria, Artigianato, Cooperative) — disciplina le maggiorazioni straordinarie/notturne/festive
• D.Lgs. 81/2008 — sicurezza sul lavoro (DURC, formazione, DPI)
• Cassa Edile — versamenti contributivi mensili basati sulle ore lavorate
• CGUE C-55/18 (2019) — obbligo europeo di sistema oggettivo di tracciamento orario
Le maggiorazioni esatte variano per CCNL specifico e zona geografica: verifica sempre con il tuo consulente del lavoro o l'associazione di categoria di riferimento (ANCE, CNA, Confartigianato).</t>
  </si>
  <si>
    <t xml:space="preserve">🚀 NOBADGE: PENSATO PER CHI HA SQUADRE FUORI SEDE</t>
  </si>
  <si>
    <t xml:space="preserve">L'edilizia ha un problema specifico: le squadre lavorano fuori sede, su più cantieri, e tornare in ufficio per timbrare è impensabile. Compilare fogli cartacei o Excel a fine mese significa errori, ricostruzioni a memoria, contestazioni con la Cassa Edile.
Con NoBadge ogni operaio timbra direttamente dal cantiere con il proprio smartphone:
✓ Timbratura GPS verificata — sai esattamente dove ha timbrato
✓ Selezione cantiere con un tap — l'operaio sceglie su quale commessa sta lavorando
✓ Calcolo automatico ore ord/straord per cantiere
✓ Export Excel mensile per il commercialista e per la Cassa Edile
✓ Da € 4,20 per dipendente al mese — nessun hardware
Provata da imprese edili in tutta Italia. Setup in 2 minuti.
👉 Attiva la prova gratuita su nobadge.it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</si>
</sst>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&quot;€ &quot;#,##0.00"/>
    <numFmt numFmtId="167" formatCode="0.00"/>
    <numFmt numFmtId="168" formatCode="0%"/>
    <numFmt numFmtId="169" formatCode="dd/mm/yyyy"/>
    <numFmt numFmtId="170" formatCode="hh:mm"/>
    <numFmt numFmtId="171" formatCode="0.0%"/>
  </numFmts>
  <fonts count="3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2"/>
      <color rgb="FF667EEA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F2937"/>
      <name val="Calibri"/>
      <family val="0"/>
      <charset val="1"/>
    </font>
    <font>
      <sz val="10"/>
      <color rgb="FF6B7280"/>
      <name val="Calibri"/>
      <family val="0"/>
      <charset val="1"/>
    </font>
    <font>
      <b val="true"/>
      <sz val="10"/>
      <color rgb="FF374151"/>
      <name val="Calibri"/>
      <family val="0"/>
      <charset val="1"/>
    </font>
    <font>
      <b val="true"/>
      <sz val="11"/>
      <color rgb="FF667EEA"/>
      <name val="Calibri"/>
      <family val="0"/>
      <charset val="1"/>
    </font>
    <font>
      <b val="true"/>
      <sz val="9"/>
      <color rgb="FF374151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b val="true"/>
      <sz val="12"/>
      <color rgb="FFDC2626"/>
      <name val="Calibri"/>
      <family val="0"/>
      <charset val="1"/>
    </font>
    <font>
      <b val="true"/>
      <sz val="12"/>
      <color rgb="FF6B21A8"/>
      <name val="Calibri"/>
      <family val="0"/>
      <charset val="1"/>
    </font>
    <font>
      <b val="true"/>
      <sz val="12"/>
      <color rgb="FF92400E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2"/>
      <color rgb="FF1E40AF"/>
      <name val="Calibri"/>
      <family val="0"/>
      <charset val="1"/>
    </font>
    <font>
      <b val="true"/>
      <sz val="12"/>
      <color rgb="FF991B1B"/>
      <name val="Calibri"/>
      <family val="0"/>
      <charset val="1"/>
    </font>
    <font>
      <b val="true"/>
      <sz val="14"/>
      <color rgb="FF059669"/>
      <name val="Calibri"/>
      <family val="0"/>
      <charset val="1"/>
    </font>
    <font>
      <sz val="10"/>
      <color rgb="FF1F2937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sz val="10"/>
      <name val="Calibri"/>
      <family val="0"/>
      <charset val="1"/>
    </font>
    <font>
      <b val="true"/>
      <sz val="10"/>
      <color rgb="FF667EEA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0"/>
      <color rgb="FF6B21A8"/>
      <name val="Calibri"/>
      <family val="0"/>
      <charset val="1"/>
    </font>
    <font>
      <b val="true"/>
      <sz val="10"/>
      <color rgb="FF92400E"/>
      <name val="Calibri"/>
      <family val="0"/>
      <charset val="1"/>
    </font>
    <font>
      <i val="true"/>
      <sz val="9"/>
      <color rgb="FF6B7280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b val="true"/>
      <sz val="10"/>
      <color rgb="FF5A4FC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sz val="10"/>
      <color rgb="FFFFFFFF"/>
      <name val="Calibri"/>
      <family val="0"/>
      <charset val="1"/>
    </font>
    <font>
      <sz val="10"/>
      <name val="Arial"/>
      <family val="2"/>
    </font>
    <font>
      <b val="true"/>
      <sz val="20"/>
      <color rgb="FFFFFFFF"/>
      <name val="Calibri"/>
      <family val="0"/>
      <charset val="1"/>
    </font>
    <font>
      <sz val="10"/>
      <color rgb="FF374151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667EEA"/>
        <bgColor rgb="FF8B5CF6"/>
      </patternFill>
    </fill>
    <fill>
      <patternFill patternType="solid">
        <fgColor rgb="FF1A1A2E"/>
        <bgColor rgb="FF1F2937"/>
      </patternFill>
    </fill>
    <fill>
      <patternFill patternType="solid">
        <fgColor rgb="FFFFF9E6"/>
        <bgColor rgb="FFF5F5F5"/>
      </patternFill>
    </fill>
    <fill>
      <patternFill patternType="solid">
        <fgColor rgb="FF5A4FCF"/>
        <bgColor rgb="FF8B5CF6"/>
      </patternFill>
    </fill>
    <fill>
      <patternFill patternType="solid">
        <fgColor rgb="FFFD863F"/>
        <bgColor rgb="FFFF9900"/>
      </patternFill>
    </fill>
    <fill>
      <patternFill patternType="solid">
        <fgColor rgb="FFFFE8D6"/>
        <bgColor rgb="FFFEF3C7"/>
      </patternFill>
    </fill>
    <fill>
      <patternFill patternType="solid">
        <fgColor rgb="FFFFFFFF"/>
        <bgColor rgb="FFFFF9E6"/>
      </patternFill>
    </fill>
    <fill>
      <patternFill patternType="solid">
        <fgColor rgb="FFF0F4FF"/>
        <bgColor rgb="FFF3F4F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/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8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3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7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4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27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8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9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3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31" fillId="0" borderId="0" xfId="0" applyFont="true" applyBorder="true" applyAlignment="true" applyProtection="false">
      <alignment horizontal="general" vertical="top" textRotation="0" wrapText="true" indent="1" shrinkToFit="false"/>
      <protection locked="true" hidden="false"/>
    </xf>
    <xf numFmtId="164" fontId="24" fillId="4" borderId="0" xfId="0" applyFont="true" applyBorder="true" applyAlignment="true" applyProtection="false">
      <alignment horizontal="left" vertical="top" textRotation="0" wrapText="true" indent="2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ont>
        <name val="Calibri"/>
        <charset val="1"/>
        <family val="0"/>
        <b val="1"/>
        <color rgb="FFFFFFFF"/>
        <sz val="10"/>
      </font>
      <fill>
        <patternFill>
          <bgColor rgb="FF667EEA"/>
        </patternFill>
      </fill>
    </dxf>
    <dxf>
      <font>
        <name val="Calibri"/>
        <charset val="1"/>
        <family val="0"/>
        <b val="1"/>
        <color rgb="FFFFFFFF"/>
        <sz val="10"/>
      </font>
      <fill>
        <patternFill>
          <bgColor rgb="FFFD863F"/>
        </patternFill>
      </fill>
    </dxf>
    <dxf>
      <font>
        <name val="Calibri"/>
        <charset val="1"/>
        <family val="0"/>
        <b val="1"/>
        <color rgb="FFFFFFFF"/>
        <sz val="10"/>
      </font>
      <fill>
        <patternFill>
          <bgColor rgb="FF059669"/>
        </patternFill>
      </fill>
    </dxf>
    <dxf>
      <font>
        <name val="Calibri"/>
        <charset val="1"/>
        <family val="0"/>
        <b val="1"/>
        <color rgb="FFFFFFFF"/>
        <sz val="10"/>
      </font>
      <fill>
        <patternFill>
          <bgColor rgb="FF8B5CF6"/>
        </patternFill>
      </fill>
    </dxf>
    <dxf>
      <font>
        <name val="Calibri"/>
        <charset val="1"/>
        <family val="0"/>
        <b val="1"/>
        <color rgb="FFFFFFFF"/>
        <sz val="10"/>
      </font>
      <fill>
        <patternFill>
          <bgColor rgb="FFDC2626"/>
        </patternFill>
      </fill>
    </dxf>
    <dxf>
      <font>
        <name val="Calibri"/>
        <charset val="1"/>
        <family val="0"/>
        <b val="1"/>
        <color rgb="FF92400E"/>
        <sz val="10"/>
      </font>
      <fill>
        <patternFill>
          <bgColor rgb="FFFEF3C7"/>
        </patternFill>
      </fill>
    </dxf>
    <dxf>
      <font>
        <name val="Calibri"/>
        <charset val="1"/>
        <family val="0"/>
        <b val="1"/>
        <color rgb="FF1E40AF"/>
        <sz val="10"/>
      </font>
      <fill>
        <patternFill>
          <bgColor rgb="FFDBEAFE"/>
        </patternFill>
      </fill>
    </dxf>
    <dxf>
      <font>
        <name val="Calibri"/>
        <charset val="1"/>
        <family val="0"/>
        <b val="1"/>
        <color rgb="FF991B1B"/>
        <sz val="10"/>
      </font>
      <fill>
        <patternFill>
          <bgColor rgb="FFFECACA"/>
        </patternFill>
      </fill>
    </dxf>
    <dxf>
      <font>
        <name val="Calibri"/>
        <charset val="1"/>
        <family val="0"/>
        <b val="1"/>
        <color rgb="FF6B21A8"/>
        <sz val="10"/>
      </font>
      <fill>
        <patternFill>
          <bgColor rgb="FFE9D5FF"/>
        </patternFill>
      </fill>
    </dxf>
    <dxf>
      <font>
        <name val="Calibri"/>
        <charset val="1"/>
        <family val="0"/>
        <b val="1"/>
        <color rgb="FF374151"/>
        <sz val="10"/>
      </font>
      <fill>
        <patternFill>
          <bgColor rgb="FFF3F4F6"/>
        </patternFill>
      </fill>
    </dxf>
    <dxf>
      <fill>
        <patternFill>
          <bgColor rgb="FFF5F5F5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991B1B"/>
      <rgbColor rgb="FF008000"/>
      <rgbColor rgb="FF000080"/>
      <rgbColor rgb="FF808000"/>
      <rgbColor rgb="FF6B21A8"/>
      <rgbColor rgb="FF059669"/>
      <rgbColor rgb="FFE9D5FF"/>
      <rgbColor rgb="FF8B5CF6"/>
      <rgbColor rgb="FF667EEA"/>
      <rgbColor rgb="FF993366"/>
      <rgbColor rgb="FFFEF3C7"/>
      <rgbColor rgb="FFDBEAFE"/>
      <rgbColor rgb="FF660066"/>
      <rgbColor rgb="FFFD863F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4FF"/>
      <rgbColor rgb="FFF3F4F6"/>
      <rgbColor rgb="FFFFF9E6"/>
      <rgbColor rgb="FFF5F5F5"/>
      <rgbColor rgb="FFFFE8D6"/>
      <rgbColor rgb="FFCC99FF"/>
      <rgbColor rgb="FFFECACA"/>
      <rgbColor rgb="FF5A4FCF"/>
      <rgbColor rgb="FF33CCCC"/>
      <rgbColor rgb="FF99CC00"/>
      <rgbColor rgb="FFFFCC00"/>
      <rgbColor rgb="FFFF9900"/>
      <rgbColor rgb="FFFF6600"/>
      <rgbColor rgb="FF6B7280"/>
      <rgbColor rgb="FF969696"/>
      <rgbColor rgb="FF374151"/>
      <rgbColor rgb="FF339966"/>
      <rgbColor rgb="FF003300"/>
      <rgbColor rgb="FF1A1A2E"/>
      <rgbColor rgb="FF92400E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75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4"/>
    <col collapsed="false" customWidth="true" hidden="false" outlineLevel="0" max="3" min="3" style="0" width="7"/>
    <col collapsed="false" customWidth="true" hidden="false" outlineLevel="0" max="5" min="4" style="0" width="9"/>
    <col collapsed="false" customWidth="true" hidden="false" outlineLevel="0" max="7" min="6" style="0" width="8"/>
    <col collapsed="false" customWidth="true" hidden="false" outlineLevel="0" max="8" min="8" style="0" width="9"/>
    <col collapsed="false" customWidth="true" hidden="false" outlineLevel="0" max="10" min="9" style="0" width="8"/>
    <col collapsed="false" customWidth="true" hidden="false" outlineLevel="0" max="11" min="11" style="0" width="24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A5" s="4" t="s">
        <v>3</v>
      </c>
      <c r="B5" s="5" t="s">
        <v>4</v>
      </c>
      <c r="C5" s="5"/>
      <c r="D5" s="5"/>
      <c r="E5" s="4" t="s">
        <v>5</v>
      </c>
      <c r="F5" s="5" t="s">
        <v>6</v>
      </c>
      <c r="G5" s="5"/>
      <c r="H5" s="5"/>
      <c r="I5" s="4" t="s">
        <v>7</v>
      </c>
      <c r="J5" s="6" t="s">
        <v>8</v>
      </c>
      <c r="K5" s="6"/>
    </row>
    <row r="6" customFormat="false" ht="15" hidden="false" customHeight="false" outlineLevel="0" collapsed="false">
      <c r="A6" s="4" t="s">
        <v>9</v>
      </c>
      <c r="B6" s="7" t="n">
        <v>1</v>
      </c>
      <c r="C6" s="4" t="s">
        <v>10</v>
      </c>
      <c r="D6" s="7" t="n">
        <v>2026</v>
      </c>
      <c r="E6" s="4" t="s">
        <v>11</v>
      </c>
      <c r="F6" s="8" t="str">
        <f aca="false">CHOOSE($B$6,"GENNAIO","FEBBRAIO","MARZO","APRILE","MAGGIO","GIUGNO","LUGLIO","AGOSTO","SETTEMBRE","OTTOBRE","NOVEMBRE","DICEMBRE")&amp;" "&amp;$D$6</f>
        <v>GENNAIO 2026</v>
      </c>
      <c r="G6" s="8"/>
      <c r="H6" s="8"/>
      <c r="I6" s="4" t="s">
        <v>12</v>
      </c>
      <c r="J6" s="9" t="n">
        <v>18</v>
      </c>
      <c r="K6" s="9"/>
    </row>
    <row r="7" customFormat="false" ht="15" hidden="false" customHeight="false" outlineLevel="0" collapsed="false">
      <c r="A7" s="4" t="s">
        <v>13</v>
      </c>
      <c r="B7" s="10" t="n">
        <v>8</v>
      </c>
    </row>
    <row r="9" customFormat="false" ht="15" hidden="false" customHeight="false" outlineLevel="0" collapsed="false">
      <c r="A9" s="3" t="s">
        <v>14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customFormat="false" ht="24" hidden="false" customHeight="true" outlineLevel="0" collapsed="false">
      <c r="A10" s="11" t="s">
        <v>15</v>
      </c>
      <c r="B10" s="12" t="s">
        <v>16</v>
      </c>
      <c r="C10" s="12"/>
      <c r="D10" s="12"/>
      <c r="E10" s="12"/>
      <c r="F10" s="12" t="s">
        <v>17</v>
      </c>
      <c r="G10" s="12"/>
      <c r="H10" s="12"/>
      <c r="I10" s="12"/>
      <c r="J10" s="12" t="s">
        <v>18</v>
      </c>
      <c r="K10" s="12"/>
    </row>
    <row r="11" customFormat="false" ht="21.75" hidden="false" customHeight="true" outlineLevel="0" collapsed="false">
      <c r="A11" s="13" t="s">
        <v>19</v>
      </c>
      <c r="B11" s="14" t="s">
        <v>20</v>
      </c>
      <c r="C11" s="14"/>
      <c r="D11" s="14"/>
      <c r="E11" s="14"/>
      <c r="F11" s="15" t="s">
        <v>21</v>
      </c>
      <c r="G11" s="15"/>
      <c r="H11" s="15"/>
      <c r="I11" s="15"/>
      <c r="J11" s="15" t="s">
        <v>22</v>
      </c>
      <c r="K11" s="15"/>
    </row>
    <row r="12" customFormat="false" ht="21.75" hidden="false" customHeight="true" outlineLevel="0" collapsed="false">
      <c r="A12" s="13" t="s">
        <v>23</v>
      </c>
      <c r="B12" s="14" t="s">
        <v>24</v>
      </c>
      <c r="C12" s="14"/>
      <c r="D12" s="14"/>
      <c r="E12" s="14"/>
      <c r="F12" s="15" t="s">
        <v>25</v>
      </c>
      <c r="G12" s="15"/>
      <c r="H12" s="15"/>
      <c r="I12" s="15"/>
      <c r="J12" s="15" t="s">
        <v>26</v>
      </c>
      <c r="K12" s="15"/>
    </row>
    <row r="13" customFormat="false" ht="21.75" hidden="false" customHeight="true" outlineLevel="0" collapsed="false">
      <c r="A13" s="13" t="s">
        <v>27</v>
      </c>
      <c r="B13" s="14" t="s">
        <v>28</v>
      </c>
      <c r="C13" s="14"/>
      <c r="D13" s="14"/>
      <c r="E13" s="14"/>
      <c r="F13" s="15" t="s">
        <v>29</v>
      </c>
      <c r="G13" s="15"/>
      <c r="H13" s="15"/>
      <c r="I13" s="15"/>
      <c r="J13" s="15" t="s">
        <v>30</v>
      </c>
      <c r="K13" s="15"/>
    </row>
    <row r="14" customFormat="false" ht="21.75" hidden="false" customHeight="true" outlineLevel="0" collapsed="false">
      <c r="A14" s="13" t="s">
        <v>31</v>
      </c>
      <c r="B14" s="14"/>
      <c r="C14" s="14"/>
      <c r="D14" s="14"/>
      <c r="E14" s="14"/>
      <c r="F14" s="15"/>
      <c r="G14" s="15"/>
      <c r="H14" s="15"/>
      <c r="I14" s="15"/>
      <c r="J14" s="15"/>
      <c r="K14" s="15"/>
    </row>
    <row r="15" customFormat="false" ht="21.75" hidden="false" customHeight="true" outlineLevel="0" collapsed="false">
      <c r="A15" s="13" t="s">
        <v>32</v>
      </c>
      <c r="B15" s="14"/>
      <c r="C15" s="14"/>
      <c r="D15" s="14"/>
      <c r="E15" s="14"/>
      <c r="F15" s="15"/>
      <c r="G15" s="15"/>
      <c r="H15" s="15"/>
      <c r="I15" s="15"/>
      <c r="J15" s="15"/>
      <c r="K15" s="15"/>
    </row>
    <row r="17" customFormat="false" ht="15" hidden="false" customHeight="false" outlineLevel="0" collapsed="false">
      <c r="A17" s="3" t="s">
        <v>33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customFormat="false" ht="24" hidden="false" customHeight="true" outlineLevel="0" collapsed="false">
      <c r="A18" s="16" t="s">
        <v>34</v>
      </c>
      <c r="B18" s="17" t="n">
        <v>0.2</v>
      </c>
      <c r="C18" s="17"/>
      <c r="D18" s="16" t="s">
        <v>35</v>
      </c>
      <c r="E18" s="17" t="n">
        <v>0.3</v>
      </c>
      <c r="F18" s="17"/>
      <c r="G18" s="16" t="s">
        <v>36</v>
      </c>
      <c r="H18" s="17" t="n">
        <v>0.5</v>
      </c>
      <c r="I18" s="17"/>
      <c r="J18" s="16" t="s">
        <v>37</v>
      </c>
      <c r="K18" s="17" t="n">
        <v>0.65</v>
      </c>
      <c r="L18" s="17"/>
    </row>
    <row r="20" customFormat="false" ht="21.75" hidden="false" customHeight="true" outlineLevel="0" collapsed="false">
      <c r="A20" s="18" t="s">
        <v>38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customFormat="false" ht="27.75" hidden="false" customHeight="true" outlineLevel="0" collapsed="false">
      <c r="A21" s="19" t="s">
        <v>39</v>
      </c>
      <c r="B21" s="19" t="s">
        <v>40</v>
      </c>
      <c r="C21" s="19" t="s">
        <v>34</v>
      </c>
      <c r="D21" s="19" t="s">
        <v>41</v>
      </c>
      <c r="E21" s="19" t="s">
        <v>36</v>
      </c>
      <c r="F21" s="19" t="s">
        <v>42</v>
      </c>
      <c r="G21" s="19" t="s">
        <v>43</v>
      </c>
      <c r="H21" s="19" t="s">
        <v>44</v>
      </c>
      <c r="I21" s="20" t="s">
        <v>45</v>
      </c>
      <c r="J21" s="20"/>
      <c r="K21" s="20"/>
    </row>
    <row r="22" customFormat="false" ht="31.5" hidden="false" customHeight="true" outlineLevel="0" collapsed="false">
      <c r="A22" s="21" t="n">
        <f aca="false">SUM(G27:G57)+SUM(H27:H57)+SUM(I27:I57)+SUM(J27:J57)</f>
        <v>0</v>
      </c>
      <c r="B22" s="22" t="n">
        <f aca="false">SUM(G27:G57)</f>
        <v>0</v>
      </c>
      <c r="C22" s="23" t="n">
        <f aca="false">SUM(H27:H57)</f>
        <v>0</v>
      </c>
      <c r="D22" s="24" t="n">
        <f aca="false">SUM(I27:I57)</f>
        <v>0</v>
      </c>
      <c r="E22" s="25" t="n">
        <f aca="false">SUM(J27:J57)</f>
        <v>0</v>
      </c>
      <c r="F22" s="26" t="n">
        <f aca="false">COUNTIF(C27:C57,"FERIE")</f>
        <v>0</v>
      </c>
      <c r="G22" s="27" t="n">
        <f aca="false">COUNTIF(C27:C57,"PERM.")</f>
        <v>0</v>
      </c>
      <c r="H22" s="28" t="n">
        <f aca="false">COUNTIF(C27:C57,"MAL.")</f>
        <v>0</v>
      </c>
      <c r="I22" s="29" t="n">
        <f aca="false">B22*$J$6+C22*$J$6*(1+$B$18)+D22*$J$6*(1+$E$18)+E22*$J$6*(1+$H$18)</f>
        <v>0</v>
      </c>
      <c r="J22" s="29"/>
      <c r="K22" s="29"/>
    </row>
    <row r="24" customFormat="false" ht="15" hidden="false" customHeight="false" outlineLevel="0" collapsed="false">
      <c r="A24" s="30" t="s">
        <v>46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6" customFormat="false" ht="36" hidden="false" customHeight="true" outlineLevel="0" collapsed="false">
      <c r="A26" s="31" t="s">
        <v>47</v>
      </c>
      <c r="B26" s="31" t="s">
        <v>48</v>
      </c>
      <c r="C26" s="31" t="s">
        <v>49</v>
      </c>
      <c r="D26" s="31" t="s">
        <v>50</v>
      </c>
      <c r="E26" s="31" t="s">
        <v>51</v>
      </c>
      <c r="F26" s="31" t="s">
        <v>52</v>
      </c>
      <c r="G26" s="31" t="s">
        <v>53</v>
      </c>
      <c r="H26" s="31" t="s">
        <v>54</v>
      </c>
      <c r="I26" s="31" t="s">
        <v>55</v>
      </c>
      <c r="J26" s="31" t="s">
        <v>56</v>
      </c>
      <c r="K26" s="31" t="s">
        <v>57</v>
      </c>
    </row>
    <row r="27" customFormat="false" ht="21.75" hidden="false" customHeight="true" outlineLevel="0" collapsed="false">
      <c r="A27" s="32" t="n">
        <f aca="false">IFERROR(IF(DAY(DATE($D$6,$B$6,1))=1,DATE($D$6,$B$6,1),""),"")</f>
        <v>46023</v>
      </c>
      <c r="B27" s="33" t="str">
        <f aca="false">IF(A27="","",CHOOSE(WEEKDAY(A27,2),"Lun","Mar","Mer","Gio","Ven","Sab","Dom"))</f>
        <v>Gio</v>
      </c>
      <c r="C27" s="34"/>
      <c r="D27" s="35"/>
      <c r="E27" s="35"/>
      <c r="F27" s="36"/>
      <c r="G27" s="37"/>
      <c r="H27" s="38"/>
      <c r="I27" s="39"/>
      <c r="J27" s="40"/>
      <c r="K27" s="41"/>
    </row>
    <row r="28" customFormat="false" ht="21.75" hidden="false" customHeight="true" outlineLevel="0" collapsed="false">
      <c r="A28" s="32" t="n">
        <f aca="false">IFERROR(IF(DAY(DATE($D$6,$B$6,2))=2,DATE($D$6,$B$6,2),""),"")</f>
        <v>46024</v>
      </c>
      <c r="B28" s="33" t="str">
        <f aca="false">IF(A28="","",CHOOSE(WEEKDAY(A28,2),"Lun","Mar","Mer","Gio","Ven","Sab","Dom"))</f>
        <v>Ven</v>
      </c>
      <c r="C28" s="34"/>
      <c r="D28" s="35"/>
      <c r="E28" s="35"/>
      <c r="F28" s="36"/>
      <c r="G28" s="37"/>
      <c r="H28" s="38"/>
      <c r="I28" s="39"/>
      <c r="J28" s="40"/>
      <c r="K28" s="41"/>
    </row>
    <row r="29" customFormat="false" ht="21.75" hidden="false" customHeight="true" outlineLevel="0" collapsed="false">
      <c r="A29" s="32" t="n">
        <f aca="false">IFERROR(IF(DAY(DATE($D$6,$B$6,3))=3,DATE($D$6,$B$6,3),""),"")</f>
        <v>46025</v>
      </c>
      <c r="B29" s="33" t="str">
        <f aca="false">IF(A29="","",CHOOSE(WEEKDAY(A29,2),"Lun","Mar","Mer","Gio","Ven","Sab","Dom"))</f>
        <v>Sab</v>
      </c>
      <c r="C29" s="34"/>
      <c r="D29" s="35"/>
      <c r="E29" s="35"/>
      <c r="F29" s="36"/>
      <c r="G29" s="37"/>
      <c r="H29" s="38"/>
      <c r="I29" s="39"/>
      <c r="J29" s="40"/>
      <c r="K29" s="41"/>
    </row>
    <row r="30" customFormat="false" ht="21.75" hidden="false" customHeight="true" outlineLevel="0" collapsed="false">
      <c r="A30" s="32" t="n">
        <f aca="false">IFERROR(IF(DAY(DATE($D$6,$B$6,4))=4,DATE($D$6,$B$6,4),""),"")</f>
        <v>46026</v>
      </c>
      <c r="B30" s="33" t="str">
        <f aca="false">IF(A30="","",CHOOSE(WEEKDAY(A30,2),"Lun","Mar","Mer","Gio","Ven","Sab","Dom"))</f>
        <v>Dom</v>
      </c>
      <c r="C30" s="34"/>
      <c r="D30" s="35"/>
      <c r="E30" s="35"/>
      <c r="F30" s="36"/>
      <c r="G30" s="37"/>
      <c r="H30" s="38"/>
      <c r="I30" s="39"/>
      <c r="J30" s="40"/>
      <c r="K30" s="41"/>
    </row>
    <row r="31" customFormat="false" ht="21.75" hidden="false" customHeight="true" outlineLevel="0" collapsed="false">
      <c r="A31" s="32" t="n">
        <f aca="false">IFERROR(IF(DAY(DATE($D$6,$B$6,5))=5,DATE($D$6,$B$6,5),""),"")</f>
        <v>46027</v>
      </c>
      <c r="B31" s="33" t="str">
        <f aca="false">IF(A31="","",CHOOSE(WEEKDAY(A31,2),"Lun","Mar","Mer","Gio","Ven","Sab","Dom"))</f>
        <v>Lun</v>
      </c>
      <c r="C31" s="34"/>
      <c r="D31" s="35"/>
      <c r="E31" s="35"/>
      <c r="F31" s="36"/>
      <c r="G31" s="37"/>
      <c r="H31" s="38"/>
      <c r="I31" s="39"/>
      <c r="J31" s="40"/>
      <c r="K31" s="41"/>
    </row>
    <row r="32" customFormat="false" ht="21.75" hidden="false" customHeight="true" outlineLevel="0" collapsed="false">
      <c r="A32" s="32" t="n">
        <f aca="false">IFERROR(IF(DAY(DATE($D$6,$B$6,6))=6,DATE($D$6,$B$6,6),""),"")</f>
        <v>46028</v>
      </c>
      <c r="B32" s="33" t="str">
        <f aca="false">IF(A32="","",CHOOSE(WEEKDAY(A32,2),"Lun","Mar","Mer","Gio","Ven","Sab","Dom"))</f>
        <v>Mar</v>
      </c>
      <c r="C32" s="34"/>
      <c r="D32" s="35"/>
      <c r="E32" s="35"/>
      <c r="F32" s="36"/>
      <c r="G32" s="37"/>
      <c r="H32" s="38"/>
      <c r="I32" s="39"/>
      <c r="J32" s="40"/>
      <c r="K32" s="41"/>
    </row>
    <row r="33" customFormat="false" ht="21.75" hidden="false" customHeight="true" outlineLevel="0" collapsed="false">
      <c r="A33" s="32" t="n">
        <f aca="false">IFERROR(IF(DAY(DATE($D$6,$B$6,7))=7,DATE($D$6,$B$6,7),""),"")</f>
        <v>46029</v>
      </c>
      <c r="B33" s="33" t="str">
        <f aca="false">IF(A33="","",CHOOSE(WEEKDAY(A33,2),"Lun","Mar","Mer","Gio","Ven","Sab","Dom"))</f>
        <v>Mer</v>
      </c>
      <c r="C33" s="34"/>
      <c r="D33" s="35"/>
      <c r="E33" s="35"/>
      <c r="F33" s="36"/>
      <c r="G33" s="37"/>
      <c r="H33" s="38"/>
      <c r="I33" s="39"/>
      <c r="J33" s="40"/>
      <c r="K33" s="41"/>
    </row>
    <row r="34" customFormat="false" ht="21.75" hidden="false" customHeight="true" outlineLevel="0" collapsed="false">
      <c r="A34" s="32" t="n">
        <f aca="false">IFERROR(IF(DAY(DATE($D$6,$B$6,8))=8,DATE($D$6,$B$6,8),""),"")</f>
        <v>46030</v>
      </c>
      <c r="B34" s="33" t="str">
        <f aca="false">IF(A34="","",CHOOSE(WEEKDAY(A34,2),"Lun","Mar","Mer","Gio","Ven","Sab","Dom"))</f>
        <v>Gio</v>
      </c>
      <c r="C34" s="34"/>
      <c r="D34" s="35"/>
      <c r="E34" s="35"/>
      <c r="F34" s="36"/>
      <c r="G34" s="37"/>
      <c r="H34" s="38"/>
      <c r="I34" s="39"/>
      <c r="J34" s="40"/>
      <c r="K34" s="41"/>
    </row>
    <row r="35" customFormat="false" ht="21.75" hidden="false" customHeight="true" outlineLevel="0" collapsed="false">
      <c r="A35" s="32" t="n">
        <f aca="false">IFERROR(IF(DAY(DATE($D$6,$B$6,9))=9,DATE($D$6,$B$6,9),""),"")</f>
        <v>46031</v>
      </c>
      <c r="B35" s="33" t="str">
        <f aca="false">IF(A35="","",CHOOSE(WEEKDAY(A35,2),"Lun","Mar","Mer","Gio","Ven","Sab","Dom"))</f>
        <v>Ven</v>
      </c>
      <c r="C35" s="34"/>
      <c r="D35" s="35"/>
      <c r="E35" s="35"/>
      <c r="F35" s="36"/>
      <c r="G35" s="37"/>
      <c r="H35" s="38"/>
      <c r="I35" s="39"/>
      <c r="J35" s="40"/>
      <c r="K35" s="41"/>
    </row>
    <row r="36" customFormat="false" ht="21.75" hidden="false" customHeight="true" outlineLevel="0" collapsed="false">
      <c r="A36" s="32" t="n">
        <f aca="false">IFERROR(IF(DAY(DATE($D$6,$B$6,10))=10,DATE($D$6,$B$6,10),""),"")</f>
        <v>46032</v>
      </c>
      <c r="B36" s="33" t="str">
        <f aca="false">IF(A36="","",CHOOSE(WEEKDAY(A36,2),"Lun","Mar","Mer","Gio","Ven","Sab","Dom"))</f>
        <v>Sab</v>
      </c>
      <c r="C36" s="34"/>
      <c r="D36" s="35"/>
      <c r="E36" s="35"/>
      <c r="F36" s="36"/>
      <c r="G36" s="37"/>
      <c r="H36" s="38"/>
      <c r="I36" s="39"/>
      <c r="J36" s="40"/>
      <c r="K36" s="41"/>
    </row>
    <row r="37" customFormat="false" ht="21.75" hidden="false" customHeight="true" outlineLevel="0" collapsed="false">
      <c r="A37" s="32" t="n">
        <f aca="false">IFERROR(IF(DAY(DATE($D$6,$B$6,11))=11,DATE($D$6,$B$6,11),""),"")</f>
        <v>46033</v>
      </c>
      <c r="B37" s="33" t="str">
        <f aca="false">IF(A37="","",CHOOSE(WEEKDAY(A37,2),"Lun","Mar","Mer","Gio","Ven","Sab","Dom"))</f>
        <v>Dom</v>
      </c>
      <c r="C37" s="34"/>
      <c r="D37" s="35"/>
      <c r="E37" s="35"/>
      <c r="F37" s="36"/>
      <c r="G37" s="37"/>
      <c r="H37" s="38"/>
      <c r="I37" s="39"/>
      <c r="J37" s="40"/>
      <c r="K37" s="41"/>
    </row>
    <row r="38" customFormat="false" ht="21.75" hidden="false" customHeight="true" outlineLevel="0" collapsed="false">
      <c r="A38" s="32" t="n">
        <f aca="false">IFERROR(IF(DAY(DATE($D$6,$B$6,12))=12,DATE($D$6,$B$6,12),""),"")</f>
        <v>46034</v>
      </c>
      <c r="B38" s="33" t="str">
        <f aca="false">IF(A38="","",CHOOSE(WEEKDAY(A38,2),"Lun","Mar","Mer","Gio","Ven","Sab","Dom"))</f>
        <v>Lun</v>
      </c>
      <c r="C38" s="34"/>
      <c r="D38" s="35"/>
      <c r="E38" s="35"/>
      <c r="F38" s="36"/>
      <c r="G38" s="37"/>
      <c r="H38" s="38"/>
      <c r="I38" s="39"/>
      <c r="J38" s="40"/>
      <c r="K38" s="41"/>
    </row>
    <row r="39" customFormat="false" ht="21.75" hidden="false" customHeight="true" outlineLevel="0" collapsed="false">
      <c r="A39" s="32" t="n">
        <f aca="false">IFERROR(IF(DAY(DATE($D$6,$B$6,13))=13,DATE($D$6,$B$6,13),""),"")</f>
        <v>46035</v>
      </c>
      <c r="B39" s="33" t="str">
        <f aca="false">IF(A39="","",CHOOSE(WEEKDAY(A39,2),"Lun","Mar","Mer","Gio","Ven","Sab","Dom"))</f>
        <v>Mar</v>
      </c>
      <c r="C39" s="34"/>
      <c r="D39" s="35"/>
      <c r="E39" s="35"/>
      <c r="F39" s="36"/>
      <c r="G39" s="37"/>
      <c r="H39" s="38"/>
      <c r="I39" s="39"/>
      <c r="J39" s="40"/>
      <c r="K39" s="41"/>
    </row>
    <row r="40" customFormat="false" ht="21.75" hidden="false" customHeight="true" outlineLevel="0" collapsed="false">
      <c r="A40" s="32" t="n">
        <f aca="false">IFERROR(IF(DAY(DATE($D$6,$B$6,14))=14,DATE($D$6,$B$6,14),""),"")</f>
        <v>46036</v>
      </c>
      <c r="B40" s="33" t="str">
        <f aca="false">IF(A40="","",CHOOSE(WEEKDAY(A40,2),"Lun","Mar","Mer","Gio","Ven","Sab","Dom"))</f>
        <v>Mer</v>
      </c>
      <c r="C40" s="34"/>
      <c r="D40" s="35"/>
      <c r="E40" s="35"/>
      <c r="F40" s="36"/>
      <c r="G40" s="37"/>
      <c r="H40" s="38"/>
      <c r="I40" s="39"/>
      <c r="J40" s="40"/>
      <c r="K40" s="41"/>
    </row>
    <row r="41" customFormat="false" ht="21.75" hidden="false" customHeight="true" outlineLevel="0" collapsed="false">
      <c r="A41" s="32" t="n">
        <f aca="false">IFERROR(IF(DAY(DATE($D$6,$B$6,15))=15,DATE($D$6,$B$6,15),""),"")</f>
        <v>46037</v>
      </c>
      <c r="B41" s="33" t="str">
        <f aca="false">IF(A41="","",CHOOSE(WEEKDAY(A41,2),"Lun","Mar","Mer","Gio","Ven","Sab","Dom"))</f>
        <v>Gio</v>
      </c>
      <c r="C41" s="34"/>
      <c r="D41" s="35"/>
      <c r="E41" s="35"/>
      <c r="F41" s="36"/>
      <c r="G41" s="37"/>
      <c r="H41" s="38"/>
      <c r="I41" s="39"/>
      <c r="J41" s="40"/>
      <c r="K41" s="41"/>
    </row>
    <row r="42" customFormat="false" ht="21.75" hidden="false" customHeight="true" outlineLevel="0" collapsed="false">
      <c r="A42" s="32" t="n">
        <f aca="false">IFERROR(IF(DAY(DATE($D$6,$B$6,16))=16,DATE($D$6,$B$6,16),""),"")</f>
        <v>46038</v>
      </c>
      <c r="B42" s="33" t="str">
        <f aca="false">IF(A42="","",CHOOSE(WEEKDAY(A42,2),"Lun","Mar","Mer","Gio","Ven","Sab","Dom"))</f>
        <v>Ven</v>
      </c>
      <c r="C42" s="34"/>
      <c r="D42" s="35"/>
      <c r="E42" s="35"/>
      <c r="F42" s="36"/>
      <c r="G42" s="37"/>
      <c r="H42" s="38"/>
      <c r="I42" s="39"/>
      <c r="J42" s="40"/>
      <c r="K42" s="41"/>
    </row>
    <row r="43" customFormat="false" ht="21.75" hidden="false" customHeight="true" outlineLevel="0" collapsed="false">
      <c r="A43" s="32" t="n">
        <f aca="false">IFERROR(IF(DAY(DATE($D$6,$B$6,17))=17,DATE($D$6,$B$6,17),""),"")</f>
        <v>46039</v>
      </c>
      <c r="B43" s="33" t="str">
        <f aca="false">IF(A43="","",CHOOSE(WEEKDAY(A43,2),"Lun","Mar","Mer","Gio","Ven","Sab","Dom"))</f>
        <v>Sab</v>
      </c>
      <c r="C43" s="34"/>
      <c r="D43" s="35"/>
      <c r="E43" s="35"/>
      <c r="F43" s="36"/>
      <c r="G43" s="37"/>
      <c r="H43" s="38"/>
      <c r="I43" s="39"/>
      <c r="J43" s="40"/>
      <c r="K43" s="41"/>
    </row>
    <row r="44" customFormat="false" ht="21.75" hidden="false" customHeight="true" outlineLevel="0" collapsed="false">
      <c r="A44" s="32" t="n">
        <f aca="false">IFERROR(IF(DAY(DATE($D$6,$B$6,18))=18,DATE($D$6,$B$6,18),""),"")</f>
        <v>46040</v>
      </c>
      <c r="B44" s="33" t="str">
        <f aca="false">IF(A44="","",CHOOSE(WEEKDAY(A44,2),"Lun","Mar","Mer","Gio","Ven","Sab","Dom"))</f>
        <v>Dom</v>
      </c>
      <c r="C44" s="34"/>
      <c r="D44" s="35"/>
      <c r="E44" s="35"/>
      <c r="F44" s="36"/>
      <c r="G44" s="37"/>
      <c r="H44" s="38"/>
      <c r="I44" s="39"/>
      <c r="J44" s="40"/>
      <c r="K44" s="41"/>
    </row>
    <row r="45" customFormat="false" ht="21.75" hidden="false" customHeight="true" outlineLevel="0" collapsed="false">
      <c r="A45" s="32" t="n">
        <f aca="false">IFERROR(IF(DAY(DATE($D$6,$B$6,19))=19,DATE($D$6,$B$6,19),""),"")</f>
        <v>46041</v>
      </c>
      <c r="B45" s="33" t="str">
        <f aca="false">IF(A45="","",CHOOSE(WEEKDAY(A45,2),"Lun","Mar","Mer","Gio","Ven","Sab","Dom"))</f>
        <v>Lun</v>
      </c>
      <c r="C45" s="34"/>
      <c r="D45" s="35"/>
      <c r="E45" s="35"/>
      <c r="F45" s="36"/>
      <c r="G45" s="37"/>
      <c r="H45" s="38"/>
      <c r="I45" s="39"/>
      <c r="J45" s="40"/>
      <c r="K45" s="41"/>
    </row>
    <row r="46" customFormat="false" ht="21.75" hidden="false" customHeight="true" outlineLevel="0" collapsed="false">
      <c r="A46" s="32" t="n">
        <f aca="false">IFERROR(IF(DAY(DATE($D$6,$B$6,20))=20,DATE($D$6,$B$6,20),""),"")</f>
        <v>46042</v>
      </c>
      <c r="B46" s="33" t="str">
        <f aca="false">IF(A46="","",CHOOSE(WEEKDAY(A46,2),"Lun","Mar","Mer","Gio","Ven","Sab","Dom"))</f>
        <v>Mar</v>
      </c>
      <c r="C46" s="34"/>
      <c r="D46" s="35"/>
      <c r="E46" s="35"/>
      <c r="F46" s="36"/>
      <c r="G46" s="37"/>
      <c r="H46" s="38"/>
      <c r="I46" s="39"/>
      <c r="J46" s="40"/>
      <c r="K46" s="41"/>
    </row>
    <row r="47" customFormat="false" ht="21.75" hidden="false" customHeight="true" outlineLevel="0" collapsed="false">
      <c r="A47" s="32" t="n">
        <f aca="false">IFERROR(IF(DAY(DATE($D$6,$B$6,21))=21,DATE($D$6,$B$6,21),""),"")</f>
        <v>46043</v>
      </c>
      <c r="B47" s="33" t="str">
        <f aca="false">IF(A47="","",CHOOSE(WEEKDAY(A47,2),"Lun","Mar","Mer","Gio","Ven","Sab","Dom"))</f>
        <v>Mer</v>
      </c>
      <c r="C47" s="34"/>
      <c r="D47" s="35"/>
      <c r="E47" s="35"/>
      <c r="F47" s="36"/>
      <c r="G47" s="37"/>
      <c r="H47" s="38"/>
      <c r="I47" s="39"/>
      <c r="J47" s="40"/>
      <c r="K47" s="41"/>
    </row>
    <row r="48" customFormat="false" ht="21.75" hidden="false" customHeight="true" outlineLevel="0" collapsed="false">
      <c r="A48" s="32" t="n">
        <f aca="false">IFERROR(IF(DAY(DATE($D$6,$B$6,22))=22,DATE($D$6,$B$6,22),""),"")</f>
        <v>46044</v>
      </c>
      <c r="B48" s="33" t="str">
        <f aca="false">IF(A48="","",CHOOSE(WEEKDAY(A48,2),"Lun","Mar","Mer","Gio","Ven","Sab","Dom"))</f>
        <v>Gio</v>
      </c>
      <c r="C48" s="34"/>
      <c r="D48" s="35"/>
      <c r="E48" s="35"/>
      <c r="F48" s="36"/>
      <c r="G48" s="37"/>
      <c r="H48" s="38"/>
      <c r="I48" s="39"/>
      <c r="J48" s="40"/>
      <c r="K48" s="41"/>
    </row>
    <row r="49" customFormat="false" ht="21.75" hidden="false" customHeight="true" outlineLevel="0" collapsed="false">
      <c r="A49" s="32" t="n">
        <f aca="false">IFERROR(IF(DAY(DATE($D$6,$B$6,23))=23,DATE($D$6,$B$6,23),""),"")</f>
        <v>46045</v>
      </c>
      <c r="B49" s="33" t="str">
        <f aca="false">IF(A49="","",CHOOSE(WEEKDAY(A49,2),"Lun","Mar","Mer","Gio","Ven","Sab","Dom"))</f>
        <v>Ven</v>
      </c>
      <c r="C49" s="34"/>
      <c r="D49" s="35"/>
      <c r="E49" s="35"/>
      <c r="F49" s="36"/>
      <c r="G49" s="37"/>
      <c r="H49" s="38"/>
      <c r="I49" s="39"/>
      <c r="J49" s="40"/>
      <c r="K49" s="41"/>
    </row>
    <row r="50" customFormat="false" ht="21.75" hidden="false" customHeight="true" outlineLevel="0" collapsed="false">
      <c r="A50" s="32" t="n">
        <f aca="false">IFERROR(IF(DAY(DATE($D$6,$B$6,24))=24,DATE($D$6,$B$6,24),""),"")</f>
        <v>46046</v>
      </c>
      <c r="B50" s="33" t="str">
        <f aca="false">IF(A50="","",CHOOSE(WEEKDAY(A50,2),"Lun","Mar","Mer","Gio","Ven","Sab","Dom"))</f>
        <v>Sab</v>
      </c>
      <c r="C50" s="34"/>
      <c r="D50" s="35"/>
      <c r="E50" s="35"/>
      <c r="F50" s="36"/>
      <c r="G50" s="37"/>
      <c r="H50" s="38"/>
      <c r="I50" s="39"/>
      <c r="J50" s="40"/>
      <c r="K50" s="41"/>
    </row>
    <row r="51" customFormat="false" ht="21.75" hidden="false" customHeight="true" outlineLevel="0" collapsed="false">
      <c r="A51" s="32" t="n">
        <f aca="false">IFERROR(IF(DAY(DATE($D$6,$B$6,25))=25,DATE($D$6,$B$6,25),""),"")</f>
        <v>46047</v>
      </c>
      <c r="B51" s="33" t="str">
        <f aca="false">IF(A51="","",CHOOSE(WEEKDAY(A51,2),"Lun","Mar","Mer","Gio","Ven","Sab","Dom"))</f>
        <v>Dom</v>
      </c>
      <c r="C51" s="34"/>
      <c r="D51" s="35"/>
      <c r="E51" s="35"/>
      <c r="F51" s="36"/>
      <c r="G51" s="37"/>
      <c r="H51" s="38"/>
      <c r="I51" s="39"/>
      <c r="J51" s="40"/>
      <c r="K51" s="41"/>
    </row>
    <row r="52" customFormat="false" ht="21.75" hidden="false" customHeight="true" outlineLevel="0" collapsed="false">
      <c r="A52" s="32" t="n">
        <f aca="false">IFERROR(IF(DAY(DATE($D$6,$B$6,26))=26,DATE($D$6,$B$6,26),""),"")</f>
        <v>46048</v>
      </c>
      <c r="B52" s="33" t="str">
        <f aca="false">IF(A52="","",CHOOSE(WEEKDAY(A52,2),"Lun","Mar","Mer","Gio","Ven","Sab","Dom"))</f>
        <v>Lun</v>
      </c>
      <c r="C52" s="34"/>
      <c r="D52" s="35"/>
      <c r="E52" s="35"/>
      <c r="F52" s="36"/>
      <c r="G52" s="37"/>
      <c r="H52" s="38"/>
      <c r="I52" s="39"/>
      <c r="J52" s="40"/>
      <c r="K52" s="41"/>
    </row>
    <row r="53" customFormat="false" ht="21.75" hidden="false" customHeight="true" outlineLevel="0" collapsed="false">
      <c r="A53" s="32" t="n">
        <f aca="false">IFERROR(IF(DAY(DATE($D$6,$B$6,27))=27,DATE($D$6,$B$6,27),""),"")</f>
        <v>46049</v>
      </c>
      <c r="B53" s="33" t="str">
        <f aca="false">IF(A53="","",CHOOSE(WEEKDAY(A53,2),"Lun","Mar","Mer","Gio","Ven","Sab","Dom"))</f>
        <v>Mar</v>
      </c>
      <c r="C53" s="34"/>
      <c r="D53" s="35"/>
      <c r="E53" s="35"/>
      <c r="F53" s="36"/>
      <c r="G53" s="37"/>
      <c r="H53" s="38"/>
      <c r="I53" s="39"/>
      <c r="J53" s="40"/>
      <c r="K53" s="41"/>
    </row>
    <row r="54" customFormat="false" ht="21.75" hidden="false" customHeight="true" outlineLevel="0" collapsed="false">
      <c r="A54" s="32" t="n">
        <f aca="false">IFERROR(IF(DAY(DATE($D$6,$B$6,28))=28,DATE($D$6,$B$6,28),""),"")</f>
        <v>46050</v>
      </c>
      <c r="B54" s="33" t="str">
        <f aca="false">IF(A54="","",CHOOSE(WEEKDAY(A54,2),"Lun","Mar","Mer","Gio","Ven","Sab","Dom"))</f>
        <v>Mer</v>
      </c>
      <c r="C54" s="34"/>
      <c r="D54" s="35"/>
      <c r="E54" s="35"/>
      <c r="F54" s="36"/>
      <c r="G54" s="37"/>
      <c r="H54" s="38"/>
      <c r="I54" s="39"/>
      <c r="J54" s="40"/>
      <c r="K54" s="41"/>
    </row>
    <row r="55" customFormat="false" ht="21.75" hidden="false" customHeight="true" outlineLevel="0" collapsed="false">
      <c r="A55" s="32" t="n">
        <f aca="false">IFERROR(IF(DAY(DATE($D$6,$B$6,29))=29,DATE($D$6,$B$6,29),""),"")</f>
        <v>46051</v>
      </c>
      <c r="B55" s="33" t="str">
        <f aca="false">IF(A55="","",CHOOSE(WEEKDAY(A55,2),"Lun","Mar","Mer","Gio","Ven","Sab","Dom"))</f>
        <v>Gio</v>
      </c>
      <c r="C55" s="34"/>
      <c r="D55" s="35"/>
      <c r="E55" s="35"/>
      <c r="F55" s="36"/>
      <c r="G55" s="37"/>
      <c r="H55" s="38"/>
      <c r="I55" s="39"/>
      <c r="J55" s="40"/>
      <c r="K55" s="41"/>
    </row>
    <row r="56" customFormat="false" ht="21.75" hidden="false" customHeight="true" outlineLevel="0" collapsed="false">
      <c r="A56" s="32" t="n">
        <f aca="false">IFERROR(IF(DAY(DATE($D$6,$B$6,30))=30,DATE($D$6,$B$6,30),""),"")</f>
        <v>46052</v>
      </c>
      <c r="B56" s="33" t="str">
        <f aca="false">IF(A56="","",CHOOSE(WEEKDAY(A56,2),"Lun","Mar","Mer","Gio","Ven","Sab","Dom"))</f>
        <v>Ven</v>
      </c>
      <c r="C56" s="34"/>
      <c r="D56" s="35"/>
      <c r="E56" s="35"/>
      <c r="F56" s="36"/>
      <c r="G56" s="37"/>
      <c r="H56" s="38"/>
      <c r="I56" s="39"/>
      <c r="J56" s="40"/>
      <c r="K56" s="41"/>
    </row>
    <row r="57" customFormat="false" ht="21.75" hidden="false" customHeight="true" outlineLevel="0" collapsed="false">
      <c r="A57" s="32" t="n">
        <f aca="false">IFERROR(IF(DAY(DATE($D$6,$B$6,31))=31,DATE($D$6,$B$6,31),""),"")</f>
        <v>46053</v>
      </c>
      <c r="B57" s="33" t="str">
        <f aca="false">IF(A57="","",CHOOSE(WEEKDAY(A57,2),"Lun","Mar","Mer","Gio","Ven","Sab","Dom"))</f>
        <v>Sab</v>
      </c>
      <c r="C57" s="34"/>
      <c r="D57" s="35"/>
      <c r="E57" s="35"/>
      <c r="F57" s="36"/>
      <c r="G57" s="37"/>
      <c r="H57" s="38"/>
      <c r="I57" s="39"/>
      <c r="J57" s="40"/>
      <c r="K57" s="41"/>
    </row>
    <row r="59" customFormat="false" ht="25.5" hidden="false" customHeight="true" outlineLevel="0" collapsed="false">
      <c r="A59" s="42" t="s">
        <v>58</v>
      </c>
      <c r="B59" s="42"/>
      <c r="C59" s="42"/>
      <c r="D59" s="42"/>
      <c r="E59" s="42"/>
      <c r="F59" s="42"/>
      <c r="G59" s="43" t="n">
        <f aca="false">SUM(G27:G57)</f>
        <v>0</v>
      </c>
      <c r="H59" s="43" t="n">
        <f aca="false">SUM(H27:H57)</f>
        <v>0</v>
      </c>
      <c r="I59" s="43" t="n">
        <f aca="false">SUM(I27:I57)</f>
        <v>0</v>
      </c>
      <c r="J59" s="43" t="n">
        <f aca="false">SUM(J27:J57)</f>
        <v>0</v>
      </c>
      <c r="K59" s="44" t="s">
        <v>59</v>
      </c>
    </row>
    <row r="61" customFormat="false" ht="15" hidden="false" customHeight="false" outlineLevel="0" collapsed="false">
      <c r="A61" s="18" t="s">
        <v>60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</row>
    <row r="62" customFormat="false" ht="24" hidden="false" customHeight="true" outlineLevel="0" collapsed="false">
      <c r="A62" s="11" t="s">
        <v>15</v>
      </c>
      <c r="B62" s="12" t="s">
        <v>61</v>
      </c>
      <c r="C62" s="12"/>
      <c r="D62" s="12"/>
      <c r="E62" s="12"/>
      <c r="F62" s="11" t="s">
        <v>62</v>
      </c>
      <c r="G62" s="11" t="s">
        <v>34</v>
      </c>
      <c r="H62" s="11" t="s">
        <v>41</v>
      </c>
      <c r="I62" s="11" t="s">
        <v>63</v>
      </c>
      <c r="J62" s="11" t="s">
        <v>39</v>
      </c>
      <c r="K62" s="11" t="s">
        <v>64</v>
      </c>
    </row>
    <row r="63" customFormat="false" ht="21.75" hidden="false" customHeight="true" outlineLevel="0" collapsed="false">
      <c r="A63" s="13" t="s">
        <v>19</v>
      </c>
      <c r="B63" s="45" t="str">
        <f aca="false">IF(B11="","(non assegnato)",B11)</f>
        <v>Ristrutturazione Via Roma 12</v>
      </c>
      <c r="C63" s="45"/>
      <c r="D63" s="45"/>
      <c r="E63" s="45"/>
      <c r="F63" s="46" t="n">
        <f aca="false">SUMIF($C$27:$C$57,"C1",$G$27:$G$57)</f>
        <v>0</v>
      </c>
      <c r="G63" s="47" t="n">
        <f aca="false">SUMIF($C$27:$C$57,"C1",$H$27:$H$57)</f>
        <v>0</v>
      </c>
      <c r="H63" s="48" t="n">
        <f aca="false">SUMIF($C$27:$C$57,"C1",$I$27:$I$57)</f>
        <v>0</v>
      </c>
      <c r="I63" s="49" t="n">
        <f aca="false">SUMIF($C$27:$C$57,"C1",$J$27:$J$57)</f>
        <v>0</v>
      </c>
      <c r="J63" s="43" t="n">
        <f aca="false">SUM(F63:I63)</f>
        <v>0</v>
      </c>
      <c r="K63" s="50" t="n">
        <f aca="false">IFERROR(J63/$A$22,0)</f>
        <v>0</v>
      </c>
    </row>
    <row r="64" customFormat="false" ht="21.75" hidden="false" customHeight="true" outlineLevel="0" collapsed="false">
      <c r="A64" s="13" t="s">
        <v>23</v>
      </c>
      <c r="B64" s="45" t="str">
        <f aca="false">IF(B12="","(non assegnato)",B12)</f>
        <v>Nuova costruzione - Villa Aurora</v>
      </c>
      <c r="C64" s="45"/>
      <c r="D64" s="45"/>
      <c r="E64" s="45"/>
      <c r="F64" s="46" t="n">
        <f aca="false">SUMIF($C$27:$C$57,"C2",$G$27:$G$57)</f>
        <v>0</v>
      </c>
      <c r="G64" s="47" t="n">
        <f aca="false">SUMIF($C$27:$C$57,"C2",$H$27:$H$57)</f>
        <v>0</v>
      </c>
      <c r="H64" s="48" t="n">
        <f aca="false">SUMIF($C$27:$C$57,"C2",$I$27:$I$57)</f>
        <v>0</v>
      </c>
      <c r="I64" s="49" t="n">
        <f aca="false">SUMIF($C$27:$C$57,"C2",$J$27:$J$57)</f>
        <v>0</v>
      </c>
      <c r="J64" s="43" t="n">
        <f aca="false">SUM(F64:I64)</f>
        <v>0</v>
      </c>
      <c r="K64" s="50" t="n">
        <f aca="false">IFERROR(J64/$A$22,0)</f>
        <v>0</v>
      </c>
    </row>
    <row r="65" customFormat="false" ht="21.75" hidden="false" customHeight="true" outlineLevel="0" collapsed="false">
      <c r="A65" s="13" t="s">
        <v>27</v>
      </c>
      <c r="B65" s="45" t="str">
        <f aca="false">IF(B13="","(non assegnato)",B13)</f>
        <v>Cappotto termico Condominio Ulivi</v>
      </c>
      <c r="C65" s="45"/>
      <c r="D65" s="45"/>
      <c r="E65" s="45"/>
      <c r="F65" s="46" t="n">
        <f aca="false">SUMIF($C$27:$C$57,"C3",$G$27:$G$57)</f>
        <v>0</v>
      </c>
      <c r="G65" s="47" t="n">
        <f aca="false">SUMIF($C$27:$C$57,"C3",$H$27:$H$57)</f>
        <v>0</v>
      </c>
      <c r="H65" s="48" t="n">
        <f aca="false">SUMIF($C$27:$C$57,"C3",$I$27:$I$57)</f>
        <v>0</v>
      </c>
      <c r="I65" s="49" t="n">
        <f aca="false">SUMIF($C$27:$C$57,"C3",$J$27:$J$57)</f>
        <v>0</v>
      </c>
      <c r="J65" s="43" t="n">
        <f aca="false">SUM(F65:I65)</f>
        <v>0</v>
      </c>
      <c r="K65" s="50" t="n">
        <f aca="false">IFERROR(J65/$A$22,0)</f>
        <v>0</v>
      </c>
    </row>
    <row r="66" customFormat="false" ht="21.75" hidden="false" customHeight="true" outlineLevel="0" collapsed="false">
      <c r="A66" s="13" t="s">
        <v>31</v>
      </c>
      <c r="B66" s="45" t="str">
        <f aca="false">IF(B14="","(non assegnato)",B14)</f>
        <v>(non assegnato)</v>
      </c>
      <c r="C66" s="45"/>
      <c r="D66" s="45"/>
      <c r="E66" s="45"/>
      <c r="F66" s="46" t="n">
        <f aca="false">SUMIF($C$27:$C$57,"C4",$G$27:$G$57)</f>
        <v>0</v>
      </c>
      <c r="G66" s="47" t="n">
        <f aca="false">SUMIF($C$27:$C$57,"C4",$H$27:$H$57)</f>
        <v>0</v>
      </c>
      <c r="H66" s="48" t="n">
        <f aca="false">SUMIF($C$27:$C$57,"C4",$I$27:$I$57)</f>
        <v>0</v>
      </c>
      <c r="I66" s="49" t="n">
        <f aca="false">SUMIF($C$27:$C$57,"C4",$J$27:$J$57)</f>
        <v>0</v>
      </c>
      <c r="J66" s="43" t="n">
        <f aca="false">SUM(F66:I66)</f>
        <v>0</v>
      </c>
      <c r="K66" s="50" t="n">
        <f aca="false">IFERROR(J66/$A$22,0)</f>
        <v>0</v>
      </c>
    </row>
    <row r="67" customFormat="false" ht="21.75" hidden="false" customHeight="true" outlineLevel="0" collapsed="false">
      <c r="A67" s="13" t="s">
        <v>32</v>
      </c>
      <c r="B67" s="45" t="str">
        <f aca="false">IF(B15="","(non assegnato)",B15)</f>
        <v>(non assegnato)</v>
      </c>
      <c r="C67" s="45"/>
      <c r="D67" s="45"/>
      <c r="E67" s="45"/>
      <c r="F67" s="46" t="n">
        <f aca="false">SUMIF($C$27:$C$57,"C5",$G$27:$G$57)</f>
        <v>0</v>
      </c>
      <c r="G67" s="47" t="n">
        <f aca="false">SUMIF($C$27:$C$57,"C5",$H$27:$H$57)</f>
        <v>0</v>
      </c>
      <c r="H67" s="48" t="n">
        <f aca="false">SUMIF($C$27:$C$57,"C5",$I$27:$I$57)</f>
        <v>0</v>
      </c>
      <c r="I67" s="49" t="n">
        <f aca="false">SUMIF($C$27:$C$57,"C5",$J$27:$J$57)</f>
        <v>0</v>
      </c>
      <c r="J67" s="43" t="n">
        <f aca="false">SUM(F67:I67)</f>
        <v>0</v>
      </c>
      <c r="K67" s="50" t="n">
        <f aca="false">IFERROR(J67/$A$22,0)</f>
        <v>0</v>
      </c>
    </row>
    <row r="69" customFormat="false" ht="15" hidden="false" customHeight="false" outlineLevel="0" collapsed="false">
      <c r="A69" s="30" t="s">
        <v>65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customFormat="false" ht="21.75" hidden="false" customHeight="true" outlineLevel="0" collapsed="false">
      <c r="A70" s="51" t="s">
        <v>66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</row>
    <row r="72" customFormat="false" ht="15" hidden="false" customHeight="false" outlineLevel="0" collapsed="false">
      <c r="A72" s="52" t="s">
        <v>67</v>
      </c>
      <c r="B72" s="52"/>
      <c r="C72" s="52"/>
      <c r="D72" s="52"/>
      <c r="E72" s="52"/>
      <c r="G72" s="52" t="s">
        <v>68</v>
      </c>
      <c r="H72" s="52"/>
      <c r="I72" s="52"/>
      <c r="J72" s="52"/>
      <c r="K72" s="52"/>
    </row>
    <row r="74" customFormat="false" ht="25.5" hidden="false" customHeight="true" outlineLevel="0" collapsed="false">
      <c r="A74" s="53" t="s">
        <v>69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customFormat="false" ht="42" hidden="false" customHeight="true" outlineLevel="0" collapsed="false">
      <c r="A75" s="54" t="s">
        <v>70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</row>
  </sheetData>
  <mergeCells count="50">
    <mergeCell ref="A1:K2"/>
    <mergeCell ref="A3:K3"/>
    <mergeCell ref="A4:K4"/>
    <mergeCell ref="B5:D5"/>
    <mergeCell ref="F5:H5"/>
    <mergeCell ref="J5:K5"/>
    <mergeCell ref="F6:H6"/>
    <mergeCell ref="J6:K6"/>
    <mergeCell ref="A9:K9"/>
    <mergeCell ref="B10:E10"/>
    <mergeCell ref="F10:I10"/>
    <mergeCell ref="J10:K10"/>
    <mergeCell ref="B11:E11"/>
    <mergeCell ref="F11:I11"/>
    <mergeCell ref="J11:K11"/>
    <mergeCell ref="B12:E12"/>
    <mergeCell ref="F12:I12"/>
    <mergeCell ref="J12:K12"/>
    <mergeCell ref="B13:E13"/>
    <mergeCell ref="F13:I13"/>
    <mergeCell ref="J13:K13"/>
    <mergeCell ref="B14:E14"/>
    <mergeCell ref="F14:I14"/>
    <mergeCell ref="J14:K14"/>
    <mergeCell ref="B15:E15"/>
    <mergeCell ref="F15:I15"/>
    <mergeCell ref="J15:K15"/>
    <mergeCell ref="A17:K17"/>
    <mergeCell ref="B18:C18"/>
    <mergeCell ref="E18:F18"/>
    <mergeCell ref="H18:I18"/>
    <mergeCell ref="K18:L18"/>
    <mergeCell ref="A20:K20"/>
    <mergeCell ref="I21:K21"/>
    <mergeCell ref="I22:K22"/>
    <mergeCell ref="A24:K24"/>
    <mergeCell ref="A59:F59"/>
    <mergeCell ref="A61:K61"/>
    <mergeCell ref="B62:E62"/>
    <mergeCell ref="B63:E63"/>
    <mergeCell ref="B64:E64"/>
    <mergeCell ref="B65:E65"/>
    <mergeCell ref="B66:E66"/>
    <mergeCell ref="B67:E67"/>
    <mergeCell ref="A69:K69"/>
    <mergeCell ref="A70:K70"/>
    <mergeCell ref="A72:E72"/>
    <mergeCell ref="G72:K72"/>
    <mergeCell ref="A74:K74"/>
    <mergeCell ref="A75:K75"/>
  </mergeCells>
  <conditionalFormatting sqref="C27:C57">
    <cfRule type="expression" priority="2" aboveAverage="0" equalAverage="0" bottom="0" percent="0" rank="0" text="" dxfId="0">
      <formula>C27="C1"</formula>
    </cfRule>
    <cfRule type="expression" priority="3" aboveAverage="0" equalAverage="0" bottom="0" percent="0" rank="0" text="" dxfId="1">
      <formula>C27="C2"</formula>
    </cfRule>
    <cfRule type="expression" priority="4" aboveAverage="0" equalAverage="0" bottom="0" percent="0" rank="0" text="" dxfId="2">
      <formula>C27="C3"</formula>
    </cfRule>
    <cfRule type="expression" priority="5" aboveAverage="0" equalAverage="0" bottom="0" percent="0" rank="0" text="" dxfId="3">
      <formula>C27="C4"</formula>
    </cfRule>
    <cfRule type="expression" priority="6" aboveAverage="0" equalAverage="0" bottom="0" percent="0" rank="0" text="" dxfId="4">
      <formula>C27="C5"</formula>
    </cfRule>
    <cfRule type="expression" priority="7" aboveAverage="0" equalAverage="0" bottom="0" percent="0" rank="0" text="" dxfId="5">
      <formula>C27="FERIE"</formula>
    </cfRule>
    <cfRule type="expression" priority="8" aboveAverage="0" equalAverage="0" bottom="0" percent="0" rank="0" text="" dxfId="6">
      <formula>C27="PERM."</formula>
    </cfRule>
    <cfRule type="expression" priority="9" aboveAverage="0" equalAverage="0" bottom="0" percent="0" rank="0" text="" dxfId="7">
      <formula>C27="MAL."</formula>
    </cfRule>
    <cfRule type="expression" priority="10" aboveAverage="0" equalAverage="0" bottom="0" percent="0" rank="0" text="" dxfId="8">
      <formula>C27="ROL"</formula>
    </cfRule>
    <cfRule type="expression" priority="11" aboveAverage="0" equalAverage="0" bottom="0" percent="0" rank="0" text="" dxfId="9">
      <formula>C27="RIPOSO"</formula>
    </cfRule>
  </conditionalFormatting>
  <conditionalFormatting sqref="A27:B57">
    <cfRule type="expression" priority="12" aboveAverage="0" equalAverage="0" bottom="0" percent="0" rank="0" text="" dxfId="10">
      <formula>OR($B27="Sab",$B27="Dom")</formula>
    </cfRule>
  </conditionalFormatting>
  <conditionalFormatting sqref="D27:K57">
    <cfRule type="expression" priority="13" aboveAverage="0" equalAverage="0" bottom="0" percent="0" rank="0" text="" dxfId="10">
      <formula>OR($B27="Sab",$B27="Dom")</formula>
    </cfRule>
  </conditionalFormatting>
  <dataValidations count="3">
    <dataValidation allowBlank="false" error="Inserisci numero tra 1 e 12" errorStyle="stop" errorTitle="Mese non valido" operator="between" showDropDown="false" showErrorMessage="false" showInputMessage="false" sqref="B6" type="whole">
      <formula1>1</formula1>
      <formula2>12</formula2>
    </dataValidation>
    <dataValidation allowBlank="false" error="Inserisci anno tra 2020 e 2099" errorStyle="stop" errorTitle="Anno non valido" operator="between" showDropDown="false" showErrorMessage="false" showInputMessage="false" sqref="D6" type="whole">
      <formula1>2020</formula1>
      <formula2>2099</formula2>
    </dataValidation>
    <dataValidation allowBlank="true" error="Usa C1-C5 (cantiere) o FERIE/PERM./MAL./ROL/RIPOSO" errorStyle="stop" errorTitle="Codice non valido" operator="between" showDropDown="false" showErrorMessage="false" showInputMessage="false" sqref="C27:C57" type="list">
      <formula1>"C1,C2,C3,C4,C5,FERIE,PERM.,MAL.,ROL,RIPOSO"</formula1>
      <formula2>0</formula2>
    </dataValidation>
  </dataValidations>
  <printOptions headings="false" gridLines="false" gridLinesSet="true" horizontalCentered="true" verticalCentered="false"/>
  <pageMargins left="0.3" right="0.3" top="0.4" bottom="0.4" header="0.5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&amp;C&amp;9 Registro Presenze Cantiere — &amp;"Calibri,Bold"&amp;D</oddHeader>
    <oddFooter>&amp;C&amp;8 NoBadge — nobadge.it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75"/>
  </cols>
  <sheetData>
    <row r="1" customFormat="false" ht="21.75" hidden="false" customHeight="true" outlineLevel="0" collapsed="false">
      <c r="A1" s="55" t="s">
        <v>71</v>
      </c>
      <c r="B1" s="55"/>
      <c r="C1" s="55"/>
    </row>
    <row r="2" customFormat="false" ht="21.75" hidden="false" customHeight="true" outlineLevel="0" collapsed="false">
      <c r="A2" s="55"/>
      <c r="B2" s="55"/>
      <c r="C2" s="55"/>
    </row>
    <row r="4" customFormat="false" ht="120.75" hidden="false" customHeight="true" outlineLevel="0" collapsed="false">
      <c r="B4" s="56" t="s">
        <v>72</v>
      </c>
      <c r="C4" s="57" t="s">
        <v>73</v>
      </c>
    </row>
    <row r="5" customFormat="false" ht="139.5" hidden="false" customHeight="true" outlineLevel="0" collapsed="false">
      <c r="B5" s="56" t="s">
        <v>74</v>
      </c>
      <c r="C5" s="57" t="s">
        <v>75</v>
      </c>
    </row>
    <row r="6" customFormat="false" ht="139.5" hidden="false" customHeight="true" outlineLevel="0" collapsed="false">
      <c r="B6" s="56" t="s">
        <v>76</v>
      </c>
      <c r="C6" s="57" t="s">
        <v>77</v>
      </c>
    </row>
    <row r="7" customFormat="false" ht="139.5" hidden="false" customHeight="true" outlineLevel="0" collapsed="false">
      <c r="B7" s="56" t="s">
        <v>78</v>
      </c>
      <c r="C7" s="57" t="s">
        <v>79</v>
      </c>
    </row>
    <row r="8" customFormat="false" ht="139.5" hidden="false" customHeight="true" outlineLevel="0" collapsed="false">
      <c r="B8" s="56" t="s">
        <v>80</v>
      </c>
      <c r="C8" s="57" t="s">
        <v>81</v>
      </c>
    </row>
    <row r="9" customFormat="false" ht="139.5" hidden="false" customHeight="true" outlineLevel="0" collapsed="false">
      <c r="B9" s="56" t="s">
        <v>82</v>
      </c>
      <c r="C9" s="57" t="s">
        <v>83</v>
      </c>
    </row>
    <row r="11" customFormat="false" ht="21.75" hidden="false" customHeight="true" outlineLevel="0" collapsed="false">
      <c r="B11" s="3" t="s">
        <v>84</v>
      </c>
      <c r="C11" s="3"/>
    </row>
    <row r="12" customFormat="false" ht="129.75" hidden="false" customHeight="true" outlineLevel="0" collapsed="false">
      <c r="B12" s="58" t="s">
        <v>85</v>
      </c>
      <c r="C12" s="58"/>
    </row>
    <row r="14" customFormat="false" ht="25.5" hidden="false" customHeight="true" outlineLevel="0" collapsed="false">
      <c r="B14" s="53" t="s">
        <v>86</v>
      </c>
      <c r="C14" s="53"/>
    </row>
    <row r="15" customFormat="false" ht="229.5" hidden="false" customHeight="true" outlineLevel="0" collapsed="false">
      <c r="B15" s="59" t="s">
        <v>87</v>
      </c>
      <c r="C15" s="59"/>
    </row>
  </sheetData>
  <mergeCells count="5">
    <mergeCell ref="A1:C2"/>
    <mergeCell ref="B11:C11"/>
    <mergeCell ref="B12:C12"/>
    <mergeCell ref="B14:C14"/>
    <mergeCell ref="B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2026-04-27T17:46:51Z</dcterms:created>
  <dc:creator>openpyxl</dc:creator>
  <dc:description/>
  <dc:language>en-US</dc:language>
  <cp:lastModifiedBy/>
  <dcterms:modified xsi:type="dcterms:W3CDTF">2026-04-27T17:46:51Z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